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Транзас Консалтинг\Оборудование\HGH\КТК\Наше предложение - Транзас\"/>
    </mc:Choice>
  </mc:AlternateContent>
  <bookViews>
    <workbookView xWindow="0" yWindow="0" windowWidth="25200" windowHeight="9855"/>
  </bookViews>
  <sheets>
    <sheet name="Расчёт размера целей" sheetId="1" r:id="rId1"/>
    <sheet name="Модификации ОТКО" sheetId="2" state="hidden" r:id="rId2"/>
  </sheets>
  <externalReferences>
    <externalReference r:id="rId3"/>
  </externalReferences>
  <definedNames>
    <definedName name="choix">[1]Spécifications!$C$3:$H$3</definedName>
    <definedName name="Modèle">'Модификации ОТКО'!$A$2:$A$8</definedName>
    <definedName name="Spynel" comment="Choose type" localSheetId="1">'Модификации ОТКО'!$A$2:$A$8</definedName>
    <definedName name="Type">'Модификации ОТКО'!$A$2:$A$8</definedName>
  </definedNames>
  <calcPr calcId="152511"/>
</workbook>
</file>

<file path=xl/calcChain.xml><?xml version="1.0" encoding="utf-8"?>
<calcChain xmlns="http://schemas.openxmlformats.org/spreadsheetml/2006/main">
  <c r="D3" i="1" l="1"/>
  <c r="C12" i="2" l="1"/>
  <c r="B12" i="2"/>
  <c r="E3" i="1"/>
  <c r="D6" i="1"/>
  <c r="C13" i="2" l="1"/>
  <c r="D13" i="2" s="1"/>
  <c r="F3" i="1" s="1"/>
  <c r="D8" i="2" l="1"/>
  <c r="D7" i="2"/>
  <c r="D6" i="2"/>
  <c r="D5" i="2"/>
  <c r="D12" i="2"/>
  <c r="G3" i="1" s="1"/>
  <c r="I3" i="1" s="1"/>
  <c r="H3" i="1" l="1"/>
  <c r="K3" i="1" l="1"/>
  <c r="J3" i="1"/>
</calcChain>
</file>

<file path=xl/sharedStrings.xml><?xml version="1.0" encoding="utf-8"?>
<sst xmlns="http://schemas.openxmlformats.org/spreadsheetml/2006/main" count="32" uniqueCount="31">
  <si>
    <t>Размер цели на экране оператора</t>
  </si>
  <si>
    <t>Высота (м)</t>
  </si>
  <si>
    <t>Ширина (м)</t>
  </si>
  <si>
    <t>HFOV (мрад)</t>
  </si>
  <si>
    <t>VFOV (мрад)</t>
  </si>
  <si>
    <t>Площадь цели (пиксели²)</t>
  </si>
  <si>
    <t>Высота цели в пикселях</t>
  </si>
  <si>
    <t>Ширина цели в пикселях</t>
  </si>
  <si>
    <t>Угол обзора по вертикали (°)</t>
  </si>
  <si>
    <t>ОТКО</t>
  </si>
  <si>
    <t>Модель ОТКО:</t>
  </si>
  <si>
    <t>ОТКО-20</t>
  </si>
  <si>
    <t>ОТКО-10</t>
  </si>
  <si>
    <t>ОТКО-5</t>
  </si>
  <si>
    <t>ОТКО-С-20</t>
  </si>
  <si>
    <t>ОТКО-С-5</t>
  </si>
  <si>
    <t>ОТКО-С-10</t>
  </si>
  <si>
    <t>ОТКО-X</t>
  </si>
  <si>
    <t>В продаже с июля 2014 г.</t>
  </si>
  <si>
    <t>Разрешение 1 кадра по вертикали (пиксели)</t>
  </si>
  <si>
    <t>Разрешение 1 кадра по горизонтали (пиксели)</t>
  </si>
  <si>
    <t>Пиксели</t>
  </si>
  <si>
    <t>Расстояние до цели (м)</t>
  </si>
  <si>
    <t>Панорамная картинка</t>
  </si>
  <si>
    <t>Угол обзора (°)</t>
  </si>
  <si>
    <t>По вертикали</t>
  </si>
  <si>
    <t>По горизонтали</t>
  </si>
  <si>
    <t>Мгновенный сектор обзора (мрад)</t>
  </si>
  <si>
    <t>Обнаружение цели в ПО "Циклоп"</t>
  </si>
  <si>
    <t>Распознавание цели (по Критерию Джонсона)</t>
  </si>
  <si>
    <t>Идентификация типа цели (по Критерию Джонсона)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</si>
</sst>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3" borderId="1" xfId="0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3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192741</xdr:colOff>
      <xdr:row>6</xdr:row>
      <xdr:rowOff>187698</xdr:rowOff>
    </xdr:from>
    <xdr:to>
      <xdr:col>6</xdr:col>
      <xdr:colOff>643218</xdr:colOff>
      <xdr:row>45</xdr:row>
      <xdr:rowOff>130548</xdr:rowOff>
    </xdr:to>
    <xdr:pic>
      <xdr:nvPicPr>
        <xdr:cNvPr id="11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416" y="1816473"/>
          <a:ext cx="2212602" cy="7372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21166</xdr:colOff>
      <xdr:row>6</xdr:row>
      <xdr:rowOff>188383</xdr:rowOff>
    </xdr:from>
    <xdr:to>
      <xdr:col>4</xdr:col>
      <xdr:colOff>200025</xdr:colOff>
      <xdr:row>28</xdr:row>
      <xdr:rowOff>144348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1817158"/>
          <a:ext cx="4055534" cy="4146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cons/Production/Produits/Vigiscan/XXX_SP-S/Etat%20initial/XXX_%20Fiche%20de%20suivi%20Spynel-S%20R&#233;vision%20A%20du%2009-12-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gnatures"/>
      <sheetName val="Fabrication"/>
      <sheetName val="Mise au point"/>
      <sheetName val="Tests"/>
      <sheetName val="FSN"/>
      <sheetName val="NETD"/>
      <sheetName val="MRTD"/>
      <sheetName val="Site gisement"/>
      <sheetName val="Champ V"/>
      <sheetName val="Tests auto"/>
      <sheetName val="Spécifications"/>
      <sheetName val="Messages"/>
      <sheetName val="Infos"/>
      <sheetName val="Recalage géométriqu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C3" t="str">
            <v>6000 (0,5Hz)</v>
          </cell>
          <cell r="D3" t="str">
            <v>3500 (1Hz)</v>
          </cell>
          <cell r="E3" t="str">
            <v>2000 (1Hz)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6"/>
  <sheetViews>
    <sheetView tabSelected="1" zoomScaleNormal="100" workbookViewId="0">
      <selection activeCell="K11" sqref="K11"/>
    </sheetView>
  </sheetViews>
  <sheetFormatPr defaultColWidth="11.42578125" defaultRowHeight="15" x14ac:dyDescent="0.25"/>
  <cols>
    <col min="3" max="3" width="23" customWidth="1"/>
    <col min="4" max="4" width="12.28515625" customWidth="1"/>
    <col min="5" max="5" width="12.42578125" bestFit="1" customWidth="1"/>
    <col min="6" max="6" width="14" customWidth="1"/>
    <col min="7" max="7" width="14.42578125" customWidth="1"/>
    <col min="8" max="8" width="15.140625" customWidth="1"/>
    <col min="9" max="9" width="16.5703125" customWidth="1"/>
    <col min="10" max="10" width="16.7109375" customWidth="1"/>
    <col min="11" max="11" width="18.85546875" customWidth="1"/>
  </cols>
  <sheetData>
    <row r="1" spans="1:1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3"/>
      <c r="J1" s="23"/>
      <c r="K1" s="23"/>
    </row>
    <row r="2" spans="1:11" ht="61.5" customHeight="1" x14ac:dyDescent="0.25">
      <c r="A2" s="1" t="s">
        <v>1</v>
      </c>
      <c r="B2" s="1" t="s">
        <v>2</v>
      </c>
      <c r="C2" s="1" t="s">
        <v>22</v>
      </c>
      <c r="D2" s="1" t="s">
        <v>3</v>
      </c>
      <c r="E2" s="1" t="s">
        <v>4</v>
      </c>
      <c r="F2" s="1" t="s">
        <v>6</v>
      </c>
      <c r="G2" s="1" t="s">
        <v>7</v>
      </c>
      <c r="H2" s="1" t="s">
        <v>5</v>
      </c>
      <c r="I2" s="1" t="s">
        <v>28</v>
      </c>
      <c r="J2" s="1" t="s">
        <v>29</v>
      </c>
      <c r="K2" s="1" t="s">
        <v>30</v>
      </c>
    </row>
    <row r="3" spans="1:11" x14ac:dyDescent="0.25">
      <c r="A3" s="2"/>
      <c r="B3" s="2"/>
      <c r="C3" s="7"/>
      <c r="D3" s="3" t="str">
        <f>IF(C3&lt;&gt;0,B3/C3*1000,"Н/Д")</f>
        <v>Н/Д</v>
      </c>
      <c r="E3" s="3" t="str">
        <f>IF(C3&lt;&gt;0,A3/C3*1000,"Н/Д")</f>
        <v>Н/Д</v>
      </c>
      <c r="F3" s="4" t="str">
        <f>IF(C3&lt;&gt;0,D3/'Модификации ОТКО'!D13,"Н/Д")</f>
        <v>Н/Д</v>
      </c>
      <c r="G3" s="4" t="str">
        <f>IF(C3&lt;&gt;0,E3/'Модификации ОТКО'!D12,"Н/Д")</f>
        <v>Н/Д</v>
      </c>
      <c r="H3" s="4" t="str">
        <f>IF(C3&lt;&gt;0,F3*G3,"Н/Д")</f>
        <v>Н/Д</v>
      </c>
      <c r="I3" s="6" t="str">
        <f>IF(OR(F3&gt;=1, G3&gt;=1),"Да","Нет")</f>
        <v>Да</v>
      </c>
      <c r="J3" s="6" t="str">
        <f>IF(H3&gt;=7,"Да","Нет")</f>
        <v>Да</v>
      </c>
      <c r="K3" s="6" t="str">
        <f>IF(H3&gt;=18,"Да","Нет")</f>
        <v>Да</v>
      </c>
    </row>
    <row r="4" spans="1:11" x14ac:dyDescent="0.25">
      <c r="A4" s="5"/>
      <c r="B4" s="5"/>
      <c r="C4" s="5"/>
      <c r="D4" s="5"/>
      <c r="E4" s="5"/>
      <c r="F4" s="5"/>
      <c r="G4" s="5"/>
      <c r="H4" s="5"/>
    </row>
    <row r="5" spans="1:11" x14ac:dyDescent="0.25">
      <c r="A5" s="5"/>
      <c r="B5" s="5"/>
      <c r="C5" s="5"/>
      <c r="D5" s="5"/>
      <c r="E5" s="5"/>
      <c r="F5" s="5"/>
      <c r="G5" s="5"/>
      <c r="H5" s="5"/>
    </row>
    <row r="6" spans="1:11" ht="30" x14ac:dyDescent="0.25">
      <c r="A6" s="8" t="s">
        <v>10</v>
      </c>
      <c r="B6" s="19" t="s">
        <v>15</v>
      </c>
      <c r="C6" s="20"/>
      <c r="D6" s="17" t="str">
        <f>IF(OR(ISBLANK(A3),ISBLANK(B3),ISBLANK(C3),ISBLANK(B6)),"Введите исходные занчения в желтые поля","")</f>
        <v>Введите исходные занчения в желтые поля</v>
      </c>
      <c r="E6" s="17"/>
      <c r="F6" s="17"/>
      <c r="G6" s="18"/>
      <c r="H6" s="5"/>
    </row>
  </sheetData>
  <mergeCells count="3">
    <mergeCell ref="D6:G6"/>
    <mergeCell ref="B6:C6"/>
    <mergeCell ref="A1:K1"/>
  </mergeCells>
  <conditionalFormatting sqref="A3:C3 B6">
    <cfRule type="containsBlanks" dxfId="2" priority="3">
      <formula>LEN(TRIM(A3))=0</formula>
    </cfRule>
    <cfRule type="notContainsBlanks" dxfId="1" priority="4">
      <formula>LEN(TRIM(A3))&gt;0</formula>
    </cfRule>
  </conditionalFormatting>
  <conditionalFormatting sqref="D6">
    <cfRule type="notContainsBlanks" dxfId="0" priority="2">
      <formula>LEN(TRIM(D6))&gt;0</formula>
    </cfRule>
  </conditionalFormatting>
  <dataValidations count="1">
    <dataValidation type="list" allowBlank="1" showInputMessage="1" showErrorMessage="1" sqref="B6">
      <formula1>Modèle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E19"/>
  <sheetViews>
    <sheetView workbookViewId="0">
      <selection activeCell="C6" sqref="C6"/>
    </sheetView>
  </sheetViews>
  <sheetFormatPr defaultColWidth="11.42578125" defaultRowHeight="15" x14ac:dyDescent="0.25"/>
  <cols>
    <col min="1" max="1" width="15.28515625" bestFit="1" customWidth="1"/>
    <col min="2" max="2" width="27.85546875" bestFit="1" customWidth="1"/>
    <col min="3" max="3" width="43" bestFit="1" customWidth="1"/>
    <col min="4" max="4" width="44.85546875" bestFit="1" customWidth="1"/>
    <col min="5" max="5" width="25.42578125" customWidth="1"/>
  </cols>
  <sheetData>
    <row r="1" spans="1:5" x14ac:dyDescent="0.25">
      <c r="A1" s="14" t="s">
        <v>9</v>
      </c>
      <c r="B1" s="14" t="s">
        <v>8</v>
      </c>
      <c r="C1" s="14" t="s">
        <v>19</v>
      </c>
      <c r="D1" s="14" t="s">
        <v>20</v>
      </c>
      <c r="E1" s="5"/>
    </row>
    <row r="2" spans="1:5" x14ac:dyDescent="0.25">
      <c r="A2" s="6" t="s">
        <v>11</v>
      </c>
      <c r="B2" s="3">
        <v>20.21</v>
      </c>
      <c r="C2" s="6">
        <v>288</v>
      </c>
      <c r="D2" s="6">
        <v>10000</v>
      </c>
      <c r="E2" s="5"/>
    </row>
    <row r="3" spans="1:5" x14ac:dyDescent="0.25">
      <c r="A3" s="6" t="s">
        <v>12</v>
      </c>
      <c r="B3" s="3">
        <v>10.17</v>
      </c>
      <c r="C3" s="6">
        <v>288</v>
      </c>
      <c r="D3" s="6">
        <v>20000</v>
      </c>
      <c r="E3" s="5"/>
    </row>
    <row r="4" spans="1:5" x14ac:dyDescent="0.25">
      <c r="A4" s="6" t="s">
        <v>13</v>
      </c>
      <c r="B4" s="3">
        <v>5.05</v>
      </c>
      <c r="C4" s="6">
        <v>288</v>
      </c>
      <c r="D4" s="6">
        <v>40000</v>
      </c>
      <c r="E4" s="5"/>
    </row>
    <row r="5" spans="1:5" x14ac:dyDescent="0.25">
      <c r="A5" s="6" t="s">
        <v>14</v>
      </c>
      <c r="B5" s="3">
        <v>19.57</v>
      </c>
      <c r="C5" s="6">
        <v>640</v>
      </c>
      <c r="D5" s="6">
        <f>512*23</f>
        <v>11776</v>
      </c>
      <c r="E5" s="5"/>
    </row>
    <row r="6" spans="1:5" x14ac:dyDescent="0.25">
      <c r="A6" s="6" t="s">
        <v>16</v>
      </c>
      <c r="B6" s="3">
        <v>10</v>
      </c>
      <c r="C6" s="6">
        <v>640</v>
      </c>
      <c r="D6" s="6">
        <f>512*45</f>
        <v>23040</v>
      </c>
      <c r="E6" s="5"/>
    </row>
    <row r="7" spans="1:5" x14ac:dyDescent="0.25">
      <c r="A7" s="6" t="s">
        <v>15</v>
      </c>
      <c r="B7" s="3">
        <v>5</v>
      </c>
      <c r="C7" s="6">
        <v>640</v>
      </c>
      <c r="D7" s="6">
        <f>512*90</f>
        <v>46080</v>
      </c>
      <c r="E7" s="5"/>
    </row>
    <row r="8" spans="1:5" s="9" customFormat="1" x14ac:dyDescent="0.25">
      <c r="A8" s="15" t="s">
        <v>17</v>
      </c>
      <c r="B8" s="16">
        <v>5</v>
      </c>
      <c r="C8" s="15">
        <v>1280</v>
      </c>
      <c r="D8" s="15">
        <f>1024*90</f>
        <v>92160</v>
      </c>
      <c r="E8" s="11" t="s">
        <v>18</v>
      </c>
    </row>
    <row r="9" spans="1:5" x14ac:dyDescent="0.25">
      <c r="A9" s="5"/>
      <c r="B9" s="5"/>
      <c r="C9" s="5"/>
      <c r="D9" s="5"/>
      <c r="E9" s="5"/>
    </row>
    <row r="10" spans="1:5" x14ac:dyDescent="0.25">
      <c r="A10" s="24" t="s">
        <v>23</v>
      </c>
      <c r="B10" s="25"/>
      <c r="C10" s="25"/>
      <c r="D10" s="25"/>
      <c r="E10" s="5"/>
    </row>
    <row r="11" spans="1:5" x14ac:dyDescent="0.25">
      <c r="A11" s="12"/>
      <c r="B11" s="10" t="s">
        <v>24</v>
      </c>
      <c r="C11" s="10" t="s">
        <v>21</v>
      </c>
      <c r="D11" s="10" t="s">
        <v>27</v>
      </c>
      <c r="E11" s="5"/>
    </row>
    <row r="12" spans="1:5" x14ac:dyDescent="0.25">
      <c r="A12" s="12" t="s">
        <v>25</v>
      </c>
      <c r="B12" s="6">
        <f>VLOOKUP('Расчёт размера целей'!$B$6,'Модификации ОТКО'!$A$2:$D$8,2,FALSE)</f>
        <v>5</v>
      </c>
      <c r="C12" s="6">
        <f>VLOOKUP('Расчёт размера целей'!$B$6,'Модификации ОТКО'!$A$2:$D$8,3,FALSE)</f>
        <v>640</v>
      </c>
      <c r="D12" s="13">
        <f>B12/C12/180*PI()*1000</f>
        <v>0.13635384781205701</v>
      </c>
      <c r="E12" s="5"/>
    </row>
    <row r="13" spans="1:5" x14ac:dyDescent="0.25">
      <c r="A13" s="12" t="s">
        <v>26</v>
      </c>
      <c r="B13" s="6">
        <v>360</v>
      </c>
      <c r="C13" s="6">
        <f>VLOOKUP('Расчёт размера целей'!$B$6,'Модификации ОТКО'!$A$2:$D$8,4,FALSE)</f>
        <v>46080</v>
      </c>
      <c r="D13" s="13">
        <f>B13/C13/180*PI()*1000</f>
        <v>0.13635384781205701</v>
      </c>
      <c r="E13" s="5"/>
    </row>
    <row r="14" spans="1:5" x14ac:dyDescent="0.25">
      <c r="A14" s="5"/>
      <c r="B14" s="5"/>
      <c r="C14" s="5"/>
      <c r="D14" s="5"/>
      <c r="E14" s="5"/>
    </row>
    <row r="15" spans="1:5" x14ac:dyDescent="0.25">
      <c r="A15" s="5"/>
      <c r="B15" s="5"/>
      <c r="C15" s="5"/>
      <c r="D15" s="5"/>
      <c r="E15" s="5"/>
    </row>
    <row r="16" spans="1:5" x14ac:dyDescent="0.25">
      <c r="A16" s="5"/>
      <c r="B16" s="5"/>
      <c r="C16" s="5"/>
      <c r="D16" s="5"/>
      <c r="E16" s="5"/>
    </row>
    <row r="17" spans="1:5" x14ac:dyDescent="0.25">
      <c r="A17" s="5"/>
      <c r="B17" s="5"/>
      <c r="C17" s="5"/>
      <c r="D17" s="5"/>
      <c r="E17" s="5"/>
    </row>
    <row r="18" spans="1:5" x14ac:dyDescent="0.25">
      <c r="A18" s="5"/>
      <c r="B18" s="5"/>
      <c r="C18" s="5"/>
      <c r="D18" s="5"/>
      <c r="E18" s="5"/>
    </row>
    <row r="19" spans="1:5" x14ac:dyDescent="0.25">
      <c r="A19" s="5"/>
      <c r="B19" s="5"/>
      <c r="C19" s="5"/>
      <c r="D19" s="5"/>
      <c r="E19" s="5"/>
    </row>
  </sheetData>
  <sheetProtection algorithmName="SHA-512" hashValue="SNJ4h6tKUWxaIKA0W44o8LzoahCuK0ImadoPvzH/XqS/cmWOSNN9NMcPP1UZHSoBArQKgI4TWf4+pNDuq1WY3g==" saltValue="kkts25iPtBVq4nKKPST6Ew==" spinCount="100000" sheet="1" formatCells="0" formatColumns="0" formatRows="0" insertColumns="0" insertRows="0" insertHyperlinks="0" deleteColumns="0" deleteRows="0" sort="0" autoFilter="0" pivotTables="0"/>
  <mergeCells count="1">
    <mergeCell ref="A10:D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E1705676F427D46B497268B3614EEF7" ma:contentTypeVersion="0" ma:contentTypeDescription="Создание документа." ma:contentTypeScope="" ma:versionID="d26f8183c3dacdf0002bb92c610ce7d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E8ED724-1736-46D5-AE5B-6B3F57CEB8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13D98E-D55F-4499-86E6-E2BC8E6294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FF879A-372B-4172-A6BC-B1A253F7B06E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Расчёт размера целей</vt:lpstr>
      <vt:lpstr>Модификации ОТКО</vt:lpstr>
      <vt:lpstr>Modèle</vt:lpstr>
      <vt:lpstr>'Модификации ОТКО'!Spynel</vt:lpstr>
      <vt:lpstr>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Транзас Консалтинг</dc:creator>
  <cp:lastModifiedBy>Admin</cp:lastModifiedBy>
  <dcterms:created xsi:type="dcterms:W3CDTF">2014-03-19T14:36:11Z</dcterms:created>
  <dcterms:modified xsi:type="dcterms:W3CDTF">2014-06-22T14:17:04Z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0x0101006E1705676F427D46B497268B3614EEF7</vt:lpwstr>
  </property>
</Properties>
</file>